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资助奖学金\2023年\0222.关于做好2022-2023学年第一学期本科生奖学金评选工作的通知\"/>
    </mc:Choice>
  </mc:AlternateContent>
  <xr:revisionPtr revIDLastSave="0" documentId="13_ncr:1_{3E5DF064-5C88-42CF-9221-49693B940E5A}" xr6:coauthVersionLast="47" xr6:coauthVersionMax="47" xr10:uidLastSave="{00000000-0000-0000-0000-000000000000}"/>
  <bookViews>
    <workbookView xWindow="-120" yWindow="-120" windowWidth="29040" windowHeight="15840" activeTab="1" xr2:uid="{6CE00DC4-2624-4CFC-A36D-DD2D77376E55}"/>
  </bookViews>
  <sheets>
    <sheet name="2022级" sheetId="2" r:id="rId1"/>
    <sheet name="2021级" sheetId="3" r:id="rId2"/>
    <sheet name="2020级" sheetId="4" r:id="rId3"/>
    <sheet name="2019级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E7" i="5"/>
  <c r="D7" i="5"/>
  <c r="C7" i="5"/>
  <c r="C18" i="5" s="1"/>
  <c r="F5" i="5"/>
  <c r="E5" i="5"/>
  <c r="D5" i="5"/>
  <c r="C5" i="5"/>
  <c r="F3" i="5"/>
  <c r="F4" i="5"/>
  <c r="E4" i="5"/>
  <c r="D4" i="5"/>
  <c r="C4" i="5"/>
  <c r="C3" i="5"/>
  <c r="E3" i="5"/>
  <c r="D3" i="5"/>
  <c r="E4" i="4"/>
  <c r="D4" i="4"/>
  <c r="C4" i="4"/>
  <c r="D18" i="5"/>
  <c r="C6" i="5"/>
  <c r="D6" i="5"/>
  <c r="E6" i="5"/>
  <c r="F6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B18" i="5"/>
  <c r="F4" i="4"/>
  <c r="D10" i="4"/>
  <c r="C3" i="4"/>
  <c r="D3" i="4"/>
  <c r="E3" i="4"/>
  <c r="F3" i="4"/>
  <c r="C5" i="4"/>
  <c r="D5" i="4"/>
  <c r="E5" i="4"/>
  <c r="F5" i="4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E10" i="4"/>
  <c r="F6" i="3"/>
  <c r="E6" i="3"/>
  <c r="D6" i="3"/>
  <c r="C6" i="3"/>
  <c r="C4" i="3"/>
  <c r="D4" i="3"/>
  <c r="E4" i="3"/>
  <c r="F4" i="3"/>
  <c r="C5" i="3"/>
  <c r="D5" i="3"/>
  <c r="E5" i="3"/>
  <c r="F5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F3" i="3"/>
  <c r="E3" i="3"/>
  <c r="D3" i="3"/>
  <c r="C3" i="3"/>
  <c r="B12" i="3"/>
  <c r="F4" i="2"/>
  <c r="F5" i="2"/>
  <c r="F6" i="2"/>
  <c r="F7" i="2"/>
  <c r="F8" i="2"/>
  <c r="F9" i="2"/>
  <c r="F3" i="2"/>
  <c r="E10" i="2"/>
  <c r="E4" i="2"/>
  <c r="E5" i="2"/>
  <c r="E6" i="2"/>
  <c r="E7" i="2"/>
  <c r="E8" i="2"/>
  <c r="E9" i="2"/>
  <c r="E3" i="2"/>
  <c r="D10" i="2"/>
  <c r="D4" i="2"/>
  <c r="D5" i="2"/>
  <c r="D6" i="2"/>
  <c r="D7" i="2"/>
  <c r="D8" i="2"/>
  <c r="D9" i="2"/>
  <c r="D3" i="2"/>
  <c r="C10" i="2"/>
  <c r="B10" i="2"/>
  <c r="C4" i="2"/>
  <c r="C5" i="2"/>
  <c r="C6" i="2"/>
  <c r="C7" i="2"/>
  <c r="C8" i="2"/>
  <c r="C9" i="2"/>
  <c r="C3" i="2"/>
  <c r="C10" i="4" l="1"/>
  <c r="F10" i="4"/>
  <c r="F18" i="5"/>
  <c r="E18" i="5"/>
  <c r="F12" i="3"/>
  <c r="E12" i="3"/>
  <c r="D12" i="3"/>
  <c r="C12" i="3"/>
  <c r="F10" i="2"/>
</calcChain>
</file>

<file path=xl/sharedStrings.xml><?xml version="1.0" encoding="utf-8"?>
<sst xmlns="http://schemas.openxmlformats.org/spreadsheetml/2006/main" count="74" uniqueCount="31">
  <si>
    <t>知艺书院</t>
  </si>
  <si>
    <t>精工书院</t>
  </si>
  <si>
    <t>睿信书院</t>
  </si>
  <si>
    <t>求是书院</t>
  </si>
  <si>
    <t>明德书院</t>
  </si>
  <si>
    <t>特立书院</t>
  </si>
  <si>
    <t>经管书院</t>
  </si>
  <si>
    <t>总计</t>
  </si>
  <si>
    <t>一等奖</t>
    <phoneticPr fontId="1" type="noConversion"/>
  </si>
  <si>
    <t>二等奖</t>
    <phoneticPr fontId="1" type="noConversion"/>
  </si>
  <si>
    <t>三等奖</t>
    <phoneticPr fontId="1" type="noConversion"/>
  </si>
  <si>
    <t>学习进步奖获奖名额</t>
    <phoneticPr fontId="1" type="noConversion"/>
  </si>
  <si>
    <t>优秀学生奖获奖名额</t>
    <phoneticPr fontId="1" type="noConversion"/>
  </si>
  <si>
    <t>不分等级</t>
    <phoneticPr fontId="1" type="noConversion"/>
  </si>
  <si>
    <t>书院</t>
    <phoneticPr fontId="1" type="noConversion"/>
  </si>
  <si>
    <t>年级人数</t>
    <phoneticPr fontId="1" type="noConversion"/>
  </si>
  <si>
    <t>光电学院</t>
  </si>
  <si>
    <t>自动化学院</t>
  </si>
  <si>
    <t>计算机学院</t>
  </si>
  <si>
    <t>生命学院</t>
  </si>
  <si>
    <t>精工书院（+61人军工专业）</t>
    <phoneticPr fontId="1" type="noConversion"/>
  </si>
  <si>
    <t>优秀学生奖获奖名额（含军工类）</t>
    <phoneticPr fontId="1" type="noConversion"/>
  </si>
  <si>
    <t>精工书院（+200人军工专业）</t>
    <phoneticPr fontId="1" type="noConversion"/>
  </si>
  <si>
    <t>材料学院</t>
  </si>
  <si>
    <t>集成电路与电子学院</t>
  </si>
  <si>
    <t>信息与电子学院（+59人军工专业）</t>
    <phoneticPr fontId="1" type="noConversion"/>
  </si>
  <si>
    <t>宇航学院（+66人军工专业）</t>
    <phoneticPr fontId="1" type="noConversion"/>
  </si>
  <si>
    <t>机电学院（+100人军工专业）</t>
    <phoneticPr fontId="1" type="noConversion"/>
  </si>
  <si>
    <t>机械与车辆学院（+63人军工专业）</t>
    <phoneticPr fontId="1" type="noConversion"/>
  </si>
  <si>
    <t>计算机学院（二学位）</t>
    <phoneticPr fontId="1" type="noConversion"/>
  </si>
  <si>
    <t>自动化学院（二学位）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</si>
</sst>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>
      <alignment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8DFD-992D-4B04-8220-BBF5BAE0E4DF}">
  <dimension ref="A1:F10"/>
  <sheetViews>
    <sheetView workbookViewId="0">
      <selection activeCell="D35" sqref="D35"/>
    </sheetView>
  </sheetViews>
  <sheetFormatPr defaultRowHeight="14.25" x14ac:dyDescent="0.2"/>
  <cols>
    <col min="1" max="1" width="11.875" style="1" customWidth="1"/>
    <col min="2" max="2" width="12.25" style="1" customWidth="1"/>
    <col min="3" max="5" width="9" style="1"/>
    <col min="6" max="6" width="19" style="1" customWidth="1"/>
    <col min="7" max="16384" width="9" style="1"/>
  </cols>
  <sheetData>
    <row r="1" spans="1:6" x14ac:dyDescent="0.2">
      <c r="A1" s="4"/>
      <c r="B1" s="4"/>
      <c r="C1" s="5" t="s">
        <v>12</v>
      </c>
      <c r="D1" s="5"/>
      <c r="E1" s="5"/>
      <c r="F1" s="4" t="s">
        <v>11</v>
      </c>
    </row>
    <row r="2" spans="1:6" x14ac:dyDescent="0.2">
      <c r="A2" s="4" t="s">
        <v>14</v>
      </c>
      <c r="B2" s="4" t="s">
        <v>15</v>
      </c>
      <c r="C2" s="4" t="s">
        <v>8</v>
      </c>
      <c r="D2" s="4" t="s">
        <v>9</v>
      </c>
      <c r="E2" s="4" t="s">
        <v>10</v>
      </c>
      <c r="F2" s="4" t="s">
        <v>13</v>
      </c>
    </row>
    <row r="3" spans="1:6" x14ac:dyDescent="0.2">
      <c r="A3" s="1" t="s">
        <v>0</v>
      </c>
      <c r="B3" s="1">
        <v>114</v>
      </c>
      <c r="C3" s="3">
        <f>B3*5%</f>
        <v>5.7</v>
      </c>
      <c r="D3" s="3">
        <f>B3*0.15</f>
        <v>17.099999999999998</v>
      </c>
      <c r="E3" s="3">
        <f>B3*0.2</f>
        <v>22.8</v>
      </c>
      <c r="F3" s="3">
        <f>B3*0.03</f>
        <v>3.42</v>
      </c>
    </row>
    <row r="4" spans="1:6" x14ac:dyDescent="0.2">
      <c r="A4" s="1" t="s">
        <v>1</v>
      </c>
      <c r="B4" s="1">
        <v>766</v>
      </c>
      <c r="C4" s="3">
        <f t="shared" ref="C4:C9" si="0">B4*5%</f>
        <v>38.300000000000004</v>
      </c>
      <c r="D4" s="3">
        <f t="shared" ref="D4:D9" si="1">B4*0.15</f>
        <v>114.89999999999999</v>
      </c>
      <c r="E4" s="3">
        <f t="shared" ref="E4:E9" si="2">B4*0.2</f>
        <v>153.20000000000002</v>
      </c>
      <c r="F4" s="3">
        <f t="shared" ref="F4:F9" si="3">B4*0.03</f>
        <v>22.98</v>
      </c>
    </row>
    <row r="5" spans="1:6" x14ac:dyDescent="0.2">
      <c r="A5" s="1" t="s">
        <v>2</v>
      </c>
      <c r="B5" s="1">
        <v>1155</v>
      </c>
      <c r="C5" s="3">
        <f t="shared" si="0"/>
        <v>57.75</v>
      </c>
      <c r="D5" s="3">
        <f t="shared" si="1"/>
        <v>173.25</v>
      </c>
      <c r="E5" s="3">
        <f t="shared" si="2"/>
        <v>231</v>
      </c>
      <c r="F5" s="3">
        <f t="shared" si="3"/>
        <v>34.65</v>
      </c>
    </row>
    <row r="6" spans="1:6" x14ac:dyDescent="0.2">
      <c r="A6" s="1" t="s">
        <v>3</v>
      </c>
      <c r="B6" s="1">
        <v>380</v>
      </c>
      <c r="C6" s="3">
        <f t="shared" si="0"/>
        <v>19</v>
      </c>
      <c r="D6" s="3">
        <f t="shared" si="1"/>
        <v>57</v>
      </c>
      <c r="E6" s="3">
        <f t="shared" si="2"/>
        <v>76</v>
      </c>
      <c r="F6" s="3">
        <f t="shared" si="3"/>
        <v>11.4</v>
      </c>
    </row>
    <row r="7" spans="1:6" x14ac:dyDescent="0.2">
      <c r="A7" s="1" t="s">
        <v>4</v>
      </c>
      <c r="B7" s="1">
        <v>253</v>
      </c>
      <c r="C7" s="3">
        <f t="shared" si="0"/>
        <v>12.65</v>
      </c>
      <c r="D7" s="3">
        <f t="shared" si="1"/>
        <v>37.949999999999996</v>
      </c>
      <c r="E7" s="3">
        <f t="shared" si="2"/>
        <v>50.6</v>
      </c>
      <c r="F7" s="3">
        <f t="shared" si="3"/>
        <v>7.59</v>
      </c>
    </row>
    <row r="8" spans="1:6" x14ac:dyDescent="0.2">
      <c r="A8" s="1" t="s">
        <v>5</v>
      </c>
      <c r="B8" s="1">
        <v>925</v>
      </c>
      <c r="C8" s="3">
        <f t="shared" si="0"/>
        <v>46.25</v>
      </c>
      <c r="D8" s="3">
        <f t="shared" si="1"/>
        <v>138.75</v>
      </c>
      <c r="E8" s="3">
        <f t="shared" si="2"/>
        <v>185</v>
      </c>
      <c r="F8" s="3">
        <f t="shared" si="3"/>
        <v>27.75</v>
      </c>
    </row>
    <row r="9" spans="1:6" x14ac:dyDescent="0.2">
      <c r="A9" s="1" t="s">
        <v>6</v>
      </c>
      <c r="B9" s="1">
        <v>272</v>
      </c>
      <c r="C9" s="3">
        <f t="shared" si="0"/>
        <v>13.600000000000001</v>
      </c>
      <c r="D9" s="3">
        <f t="shared" si="1"/>
        <v>40.799999999999997</v>
      </c>
      <c r="E9" s="3">
        <f t="shared" si="2"/>
        <v>54.400000000000006</v>
      </c>
      <c r="F9" s="3">
        <f t="shared" si="3"/>
        <v>8.16</v>
      </c>
    </row>
    <row r="10" spans="1:6" x14ac:dyDescent="0.2">
      <c r="A10" s="1" t="s">
        <v>7</v>
      </c>
      <c r="B10" s="1">
        <f>SUM(B3:B9)</f>
        <v>3865</v>
      </c>
      <c r="C10" s="3">
        <f>SUM(C3:C9)</f>
        <v>193.25</v>
      </c>
      <c r="D10" s="3">
        <f>SUM(D3:D9)</f>
        <v>579.75</v>
      </c>
      <c r="E10" s="3">
        <f>SUM(E3:E9)</f>
        <v>773</v>
      </c>
      <c r="F10" s="3">
        <f>SUM(F3:F9)</f>
        <v>115.95</v>
      </c>
    </row>
  </sheetData>
  <mergeCells count="1">
    <mergeCell ref="C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37B7-7C59-44E8-B494-F0926744B7C3}">
  <dimension ref="A1:F12"/>
  <sheetViews>
    <sheetView tabSelected="1" workbookViewId="0">
      <selection activeCell="B17" sqref="B17"/>
    </sheetView>
  </sheetViews>
  <sheetFormatPr defaultRowHeight="14.25" x14ac:dyDescent="0.2"/>
  <cols>
    <col min="1" max="1" width="23.5" customWidth="1"/>
    <col min="2" max="2" width="19.75" customWidth="1"/>
    <col min="6" max="6" width="8.75" customWidth="1"/>
  </cols>
  <sheetData>
    <row r="1" spans="1:6" x14ac:dyDescent="0.2">
      <c r="A1" s="4"/>
      <c r="B1" s="4"/>
      <c r="C1" s="5" t="s">
        <v>21</v>
      </c>
      <c r="D1" s="5"/>
      <c r="E1" s="5"/>
      <c r="F1" s="4" t="s">
        <v>11</v>
      </c>
    </row>
    <row r="2" spans="1:6" x14ac:dyDescent="0.2">
      <c r="A2" s="4" t="s">
        <v>14</v>
      </c>
      <c r="B2" s="4" t="s">
        <v>15</v>
      </c>
      <c r="C2" s="4" t="s">
        <v>8</v>
      </c>
      <c r="D2" s="4" t="s">
        <v>9</v>
      </c>
      <c r="E2" s="4" t="s">
        <v>10</v>
      </c>
      <c r="F2" s="4" t="s">
        <v>13</v>
      </c>
    </row>
    <row r="3" spans="1:6" x14ac:dyDescent="0.2">
      <c r="A3" t="s">
        <v>30</v>
      </c>
      <c r="B3">
        <v>6</v>
      </c>
      <c r="C3" s="2">
        <f>B3*5%</f>
        <v>0.30000000000000004</v>
      </c>
      <c r="D3" s="2">
        <f>B3*15%</f>
        <v>0.89999999999999991</v>
      </c>
      <c r="E3" s="2">
        <f>B3*20%</f>
        <v>1.2000000000000002</v>
      </c>
      <c r="F3" s="2">
        <f>B3*3%</f>
        <v>0.18</v>
      </c>
    </row>
    <row r="4" spans="1:6" x14ac:dyDescent="0.2">
      <c r="A4" t="s">
        <v>29</v>
      </c>
      <c r="B4">
        <v>9</v>
      </c>
      <c r="C4" s="2">
        <f t="shared" ref="C4:C11" si="0">B4*5%</f>
        <v>0.45</v>
      </c>
      <c r="D4" s="2">
        <f t="shared" ref="D4:D11" si="1">B4*15%</f>
        <v>1.3499999999999999</v>
      </c>
      <c r="E4" s="2">
        <f t="shared" ref="E4:E11" si="2">B4*20%</f>
        <v>1.8</v>
      </c>
      <c r="F4" s="2">
        <f t="shared" ref="F4:F11" si="3">B4*3%</f>
        <v>0.27</v>
      </c>
    </row>
    <row r="5" spans="1:6" x14ac:dyDescent="0.2">
      <c r="A5" t="s">
        <v>0</v>
      </c>
      <c r="B5">
        <v>120</v>
      </c>
      <c r="C5" s="2">
        <f t="shared" si="0"/>
        <v>6</v>
      </c>
      <c r="D5" s="2">
        <f t="shared" si="1"/>
        <v>18</v>
      </c>
      <c r="E5" s="2">
        <f t="shared" si="2"/>
        <v>24</v>
      </c>
      <c r="F5" s="2">
        <f t="shared" si="3"/>
        <v>3.5999999999999996</v>
      </c>
    </row>
    <row r="6" spans="1:6" x14ac:dyDescent="0.2">
      <c r="A6" t="s">
        <v>20</v>
      </c>
      <c r="B6">
        <v>800</v>
      </c>
      <c r="C6" s="2">
        <f>B6*5%+61*10%</f>
        <v>46.1</v>
      </c>
      <c r="D6" s="2">
        <f>B6*15%+61*20%</f>
        <v>132.19999999999999</v>
      </c>
      <c r="E6" s="2">
        <f>B6*20%+61*30%</f>
        <v>178.3</v>
      </c>
      <c r="F6" s="2">
        <f>B6*3%+61*3%</f>
        <v>25.83</v>
      </c>
    </row>
    <row r="7" spans="1:6" x14ac:dyDescent="0.2">
      <c r="A7" t="s">
        <v>2</v>
      </c>
      <c r="B7">
        <v>1404</v>
      </c>
      <c r="C7" s="2">
        <f t="shared" si="0"/>
        <v>70.2</v>
      </c>
      <c r="D7" s="2">
        <f t="shared" si="1"/>
        <v>210.6</v>
      </c>
      <c r="E7" s="2">
        <f t="shared" si="2"/>
        <v>280.8</v>
      </c>
      <c r="F7" s="2">
        <f t="shared" si="3"/>
        <v>42.12</v>
      </c>
    </row>
    <row r="8" spans="1:6" x14ac:dyDescent="0.2">
      <c r="A8" t="s">
        <v>3</v>
      </c>
      <c r="B8">
        <v>453</v>
      </c>
      <c r="C8" s="2">
        <f t="shared" si="0"/>
        <v>22.650000000000002</v>
      </c>
      <c r="D8" s="2">
        <f t="shared" si="1"/>
        <v>67.95</v>
      </c>
      <c r="E8" s="2">
        <f t="shared" si="2"/>
        <v>90.600000000000009</v>
      </c>
      <c r="F8" s="2">
        <f t="shared" si="3"/>
        <v>13.59</v>
      </c>
    </row>
    <row r="9" spans="1:6" x14ac:dyDescent="0.2">
      <c r="A9" t="s">
        <v>4</v>
      </c>
      <c r="B9">
        <v>257</v>
      </c>
      <c r="C9" s="2">
        <f t="shared" si="0"/>
        <v>12.850000000000001</v>
      </c>
      <c r="D9" s="2">
        <f t="shared" si="1"/>
        <v>38.549999999999997</v>
      </c>
      <c r="E9" s="2">
        <f t="shared" si="2"/>
        <v>51.400000000000006</v>
      </c>
      <c r="F9" s="2">
        <f t="shared" si="3"/>
        <v>7.71</v>
      </c>
    </row>
    <row r="10" spans="1:6" x14ac:dyDescent="0.2">
      <c r="A10" t="s">
        <v>5</v>
      </c>
      <c r="B10">
        <v>501</v>
      </c>
      <c r="C10" s="2">
        <f t="shared" si="0"/>
        <v>25.05</v>
      </c>
      <c r="D10" s="2">
        <f t="shared" si="1"/>
        <v>75.149999999999991</v>
      </c>
      <c r="E10" s="2">
        <f t="shared" si="2"/>
        <v>100.2</v>
      </c>
      <c r="F10" s="2">
        <f t="shared" si="3"/>
        <v>15.03</v>
      </c>
    </row>
    <row r="11" spans="1:6" x14ac:dyDescent="0.2">
      <c r="A11" t="s">
        <v>6</v>
      </c>
      <c r="B11">
        <v>260</v>
      </c>
      <c r="C11" s="2">
        <f t="shared" si="0"/>
        <v>13</v>
      </c>
      <c r="D11" s="2">
        <f t="shared" si="1"/>
        <v>39</v>
      </c>
      <c r="E11" s="2">
        <f t="shared" si="2"/>
        <v>52</v>
      </c>
      <c r="F11" s="2">
        <f t="shared" si="3"/>
        <v>7.8</v>
      </c>
    </row>
    <row r="12" spans="1:6" x14ac:dyDescent="0.2">
      <c r="A12" t="s">
        <v>7</v>
      </c>
      <c r="B12">
        <f>SUM(B3:B11)</f>
        <v>3810</v>
      </c>
      <c r="C12" s="2">
        <f t="shared" ref="C12:F12" si="4">SUM(C3:C11)</f>
        <v>196.60000000000002</v>
      </c>
      <c r="D12" s="2">
        <f t="shared" si="4"/>
        <v>583.69999999999993</v>
      </c>
      <c r="E12" s="2">
        <f t="shared" si="4"/>
        <v>780.30000000000007</v>
      </c>
      <c r="F12" s="2">
        <f t="shared" si="4"/>
        <v>116.13</v>
      </c>
    </row>
  </sheetData>
  <mergeCells count="1">
    <mergeCell ref="C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522C-A160-46AF-AD76-C0C141044645}">
  <dimension ref="A1:G10"/>
  <sheetViews>
    <sheetView workbookViewId="0">
      <selection activeCell="E13" sqref="E13"/>
    </sheetView>
  </sheetViews>
  <sheetFormatPr defaultRowHeight="14.25" x14ac:dyDescent="0.2"/>
  <cols>
    <col min="1" max="1" width="21.5" customWidth="1"/>
    <col min="2" max="2" width="11.625" customWidth="1"/>
  </cols>
  <sheetData>
    <row r="1" spans="1:7" x14ac:dyDescent="0.2">
      <c r="A1" s="4"/>
      <c r="B1" s="4"/>
      <c r="C1" s="5" t="s">
        <v>21</v>
      </c>
      <c r="D1" s="5"/>
      <c r="E1" s="5"/>
      <c r="F1" s="4" t="s">
        <v>11</v>
      </c>
    </row>
    <row r="2" spans="1:7" x14ac:dyDescent="0.2">
      <c r="A2" s="4" t="s">
        <v>14</v>
      </c>
      <c r="B2" s="4" t="s">
        <v>15</v>
      </c>
      <c r="C2" s="4" t="s">
        <v>8</v>
      </c>
      <c r="D2" s="4" t="s">
        <v>9</v>
      </c>
      <c r="E2" s="4" t="s">
        <v>10</v>
      </c>
      <c r="F2" s="4" t="s">
        <v>13</v>
      </c>
    </row>
    <row r="3" spans="1:7" x14ac:dyDescent="0.2">
      <c r="A3" t="s">
        <v>0</v>
      </c>
      <c r="B3">
        <v>118</v>
      </c>
      <c r="C3" s="2">
        <f t="shared" ref="C3:C9" si="0">B3*5%</f>
        <v>5.9</v>
      </c>
      <c r="D3" s="2">
        <f t="shared" ref="D3:D9" si="1">B3*15%</f>
        <v>17.7</v>
      </c>
      <c r="E3" s="2">
        <f t="shared" ref="E3:E9" si="2">B3*20%</f>
        <v>23.6</v>
      </c>
      <c r="F3" s="2">
        <f t="shared" ref="F3:F9" si="3">B3*3%</f>
        <v>3.54</v>
      </c>
    </row>
    <row r="4" spans="1:7" x14ac:dyDescent="0.2">
      <c r="A4" t="s">
        <v>22</v>
      </c>
      <c r="B4">
        <v>454</v>
      </c>
      <c r="C4" s="2">
        <f>B4*5%+200*10%</f>
        <v>42.7</v>
      </c>
      <c r="D4" s="2">
        <f>B4*15%+200*20%</f>
        <v>108.1</v>
      </c>
      <c r="E4" s="2">
        <f>(B4+200)*20%+200*30%</f>
        <v>190.8</v>
      </c>
      <c r="F4" s="2">
        <f>(B4+200)*3%</f>
        <v>19.62</v>
      </c>
    </row>
    <row r="5" spans="1:7" x14ac:dyDescent="0.2">
      <c r="A5" t="s">
        <v>2</v>
      </c>
      <c r="B5">
        <v>1623</v>
      </c>
      <c r="C5" s="2">
        <f t="shared" si="0"/>
        <v>81.150000000000006</v>
      </c>
      <c r="D5" s="2">
        <f t="shared" si="1"/>
        <v>243.45</v>
      </c>
      <c r="E5" s="2">
        <f t="shared" si="2"/>
        <v>324.60000000000002</v>
      </c>
      <c r="F5" s="2">
        <f t="shared" si="3"/>
        <v>48.69</v>
      </c>
    </row>
    <row r="6" spans="1:7" x14ac:dyDescent="0.2">
      <c r="A6" t="s">
        <v>3</v>
      </c>
      <c r="B6">
        <v>403</v>
      </c>
      <c r="C6" s="2">
        <f t="shared" si="0"/>
        <v>20.150000000000002</v>
      </c>
      <c r="D6" s="2">
        <f t="shared" si="1"/>
        <v>60.449999999999996</v>
      </c>
      <c r="E6" s="2">
        <f t="shared" si="2"/>
        <v>80.600000000000009</v>
      </c>
      <c r="F6" s="2">
        <f t="shared" si="3"/>
        <v>12.09</v>
      </c>
    </row>
    <row r="7" spans="1:7" x14ac:dyDescent="0.2">
      <c r="A7" t="s">
        <v>4</v>
      </c>
      <c r="B7">
        <v>232</v>
      </c>
      <c r="C7" s="2">
        <f t="shared" si="0"/>
        <v>11.600000000000001</v>
      </c>
      <c r="D7" s="2">
        <f t="shared" si="1"/>
        <v>34.799999999999997</v>
      </c>
      <c r="E7" s="2">
        <f t="shared" si="2"/>
        <v>46.400000000000006</v>
      </c>
      <c r="F7" s="2">
        <f t="shared" si="3"/>
        <v>6.96</v>
      </c>
    </row>
    <row r="8" spans="1:7" x14ac:dyDescent="0.2">
      <c r="A8" t="s">
        <v>5</v>
      </c>
      <c r="B8">
        <v>498</v>
      </c>
      <c r="C8" s="2">
        <f t="shared" si="0"/>
        <v>24.900000000000002</v>
      </c>
      <c r="D8" s="2">
        <f t="shared" si="1"/>
        <v>74.7</v>
      </c>
      <c r="E8" s="2">
        <f t="shared" si="2"/>
        <v>99.600000000000009</v>
      </c>
      <c r="F8" s="2">
        <f t="shared" si="3"/>
        <v>14.94</v>
      </c>
    </row>
    <row r="9" spans="1:7" x14ac:dyDescent="0.2">
      <c r="A9" t="s">
        <v>6</v>
      </c>
      <c r="B9">
        <v>227</v>
      </c>
      <c r="C9" s="2">
        <f t="shared" si="0"/>
        <v>11.350000000000001</v>
      </c>
      <c r="D9" s="2">
        <f t="shared" si="1"/>
        <v>34.049999999999997</v>
      </c>
      <c r="E9" s="2">
        <f t="shared" si="2"/>
        <v>45.400000000000006</v>
      </c>
      <c r="F9" s="2">
        <f t="shared" si="3"/>
        <v>6.81</v>
      </c>
    </row>
    <row r="10" spans="1:7" x14ac:dyDescent="0.2">
      <c r="A10" t="s">
        <v>7</v>
      </c>
      <c r="B10">
        <v>4202</v>
      </c>
      <c r="C10" s="2">
        <f>SUM(C3:C9)</f>
        <v>197.75</v>
      </c>
      <c r="D10" s="2">
        <f>SUM(D3:D9)</f>
        <v>573.25</v>
      </c>
      <c r="E10" s="2">
        <f>SUM(E3:E9)</f>
        <v>811</v>
      </c>
      <c r="F10" s="2">
        <f>SUM(F3:F9)</f>
        <v>112.64999999999999</v>
      </c>
      <c r="G10" s="2"/>
    </row>
  </sheetData>
  <mergeCells count="1">
    <mergeCell ref="C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2442-5EFC-45AC-B24C-3463689333C8}">
  <dimension ref="A1:F18"/>
  <sheetViews>
    <sheetView workbookViewId="0">
      <selection activeCell="F25" sqref="F25"/>
    </sheetView>
  </sheetViews>
  <sheetFormatPr defaultRowHeight="14.25" x14ac:dyDescent="0.2"/>
  <cols>
    <col min="1" max="1" width="31.25" customWidth="1"/>
    <col min="2" max="2" width="11.375" customWidth="1"/>
    <col min="3" max="3" width="14.25" customWidth="1"/>
    <col min="4" max="4" width="11.625" customWidth="1"/>
    <col min="5" max="5" width="14" customWidth="1"/>
    <col min="6" max="6" width="13.5" customWidth="1"/>
  </cols>
  <sheetData>
    <row r="1" spans="1:6" x14ac:dyDescent="0.2">
      <c r="A1" s="4"/>
      <c r="B1" s="4"/>
      <c r="C1" s="5" t="s">
        <v>21</v>
      </c>
      <c r="D1" s="5"/>
      <c r="E1" s="5"/>
      <c r="F1" s="4" t="s">
        <v>11</v>
      </c>
    </row>
    <row r="2" spans="1:6" x14ac:dyDescent="0.2">
      <c r="A2" s="4" t="s">
        <v>14</v>
      </c>
      <c r="B2" s="4" t="s">
        <v>15</v>
      </c>
      <c r="C2" s="4" t="s">
        <v>8</v>
      </c>
      <c r="D2" s="4" t="s">
        <v>9</v>
      </c>
      <c r="E2" s="4" t="s">
        <v>10</v>
      </c>
      <c r="F2" s="4" t="s">
        <v>13</v>
      </c>
    </row>
    <row r="3" spans="1:6" x14ac:dyDescent="0.2">
      <c r="A3" t="s">
        <v>26</v>
      </c>
      <c r="B3">
        <v>133</v>
      </c>
      <c r="C3" s="2">
        <f>B3*5%+66*10%</f>
        <v>13.25</v>
      </c>
      <c r="D3" s="2">
        <f>B3*15%+66*20%</f>
        <v>33.15</v>
      </c>
      <c r="E3" s="2">
        <f>B3*20%+66*30%</f>
        <v>46.400000000000006</v>
      </c>
      <c r="F3" s="2">
        <f>(B3+66)*3%</f>
        <v>5.97</v>
      </c>
    </row>
    <row r="4" spans="1:6" x14ac:dyDescent="0.2">
      <c r="A4" t="s">
        <v>27</v>
      </c>
      <c r="B4">
        <v>117</v>
      </c>
      <c r="C4" s="2">
        <f>B4*5%+100*10%</f>
        <v>15.850000000000001</v>
      </c>
      <c r="D4" s="2">
        <f>B4*15%+100*20%</f>
        <v>37.549999999999997</v>
      </c>
      <c r="E4" s="2">
        <f>B4*20%+100*30%</f>
        <v>53.400000000000006</v>
      </c>
      <c r="F4" s="2">
        <f>(B4+100)*3%</f>
        <v>6.51</v>
      </c>
    </row>
    <row r="5" spans="1:6" x14ac:dyDescent="0.2">
      <c r="A5" t="s">
        <v>28</v>
      </c>
      <c r="B5">
        <v>315</v>
      </c>
      <c r="C5" s="2">
        <f>B5*5%+63*10%</f>
        <v>22.05</v>
      </c>
      <c r="D5" s="2">
        <f>B5*15%+63*20%</f>
        <v>59.85</v>
      </c>
      <c r="E5" s="2">
        <f>B5*20%+63*30%</f>
        <v>81.900000000000006</v>
      </c>
      <c r="F5" s="2">
        <f>(B5+63)*3%</f>
        <v>11.34</v>
      </c>
    </row>
    <row r="6" spans="1:6" x14ac:dyDescent="0.2">
      <c r="A6" t="s">
        <v>16</v>
      </c>
      <c r="B6">
        <v>209</v>
      </c>
      <c r="C6" s="2">
        <f t="shared" ref="C6:C17" si="0">B6*5%</f>
        <v>10.450000000000001</v>
      </c>
      <c r="D6" s="2">
        <f t="shared" ref="D6:D17" si="1">B6*15%</f>
        <v>31.349999999999998</v>
      </c>
      <c r="E6" s="2">
        <f t="shared" ref="E6:E17" si="2">B6*20%</f>
        <v>41.800000000000004</v>
      </c>
      <c r="F6" s="2">
        <f t="shared" ref="F6:F17" si="3">B6*3%</f>
        <v>6.27</v>
      </c>
    </row>
    <row r="7" spans="1:6" x14ac:dyDescent="0.2">
      <c r="A7" t="s">
        <v>25</v>
      </c>
      <c r="B7">
        <v>329</v>
      </c>
      <c r="C7" s="2">
        <f>B7*5%+59*10%</f>
        <v>22.35</v>
      </c>
      <c r="D7" s="2">
        <f>B7*15%+59*20%</f>
        <v>61.150000000000006</v>
      </c>
      <c r="E7" s="2">
        <f>B7*20%+59*30%</f>
        <v>83.5</v>
      </c>
      <c r="F7" s="2">
        <f>(B7+59)*3%</f>
        <v>11.639999999999999</v>
      </c>
    </row>
    <row r="8" spans="1:6" x14ac:dyDescent="0.2">
      <c r="A8" t="s">
        <v>17</v>
      </c>
      <c r="B8">
        <v>272</v>
      </c>
      <c r="C8" s="2">
        <f t="shared" si="0"/>
        <v>13.600000000000001</v>
      </c>
      <c r="D8" s="2">
        <f t="shared" si="1"/>
        <v>40.799999999999997</v>
      </c>
      <c r="E8" s="2">
        <f t="shared" si="2"/>
        <v>54.400000000000006</v>
      </c>
      <c r="F8" s="2">
        <f t="shared" si="3"/>
        <v>8.16</v>
      </c>
    </row>
    <row r="9" spans="1:6" x14ac:dyDescent="0.2">
      <c r="A9" t="s">
        <v>18</v>
      </c>
      <c r="B9">
        <v>497</v>
      </c>
      <c r="C9" s="2">
        <f t="shared" si="0"/>
        <v>24.85</v>
      </c>
      <c r="D9" s="2">
        <f t="shared" si="1"/>
        <v>74.55</v>
      </c>
      <c r="E9" s="2">
        <f t="shared" si="2"/>
        <v>99.4</v>
      </c>
      <c r="F9" s="2">
        <f t="shared" si="3"/>
        <v>14.91</v>
      </c>
    </row>
    <row r="10" spans="1:6" x14ac:dyDescent="0.2">
      <c r="A10" t="s">
        <v>23</v>
      </c>
      <c r="B10">
        <v>140</v>
      </c>
      <c r="C10" s="2">
        <f t="shared" si="0"/>
        <v>7</v>
      </c>
      <c r="D10" s="2">
        <f t="shared" si="1"/>
        <v>21</v>
      </c>
      <c r="E10" s="2">
        <f t="shared" si="2"/>
        <v>28</v>
      </c>
      <c r="F10" s="2">
        <f t="shared" si="3"/>
        <v>4.2</v>
      </c>
    </row>
    <row r="11" spans="1:6" x14ac:dyDescent="0.2">
      <c r="A11" t="s">
        <v>19</v>
      </c>
      <c r="B11">
        <v>87</v>
      </c>
      <c r="C11" s="2">
        <f t="shared" si="0"/>
        <v>4.3500000000000005</v>
      </c>
      <c r="D11" s="2">
        <f t="shared" si="1"/>
        <v>13.049999999999999</v>
      </c>
      <c r="E11" s="2">
        <f t="shared" si="2"/>
        <v>17.400000000000002</v>
      </c>
      <c r="F11" s="2">
        <f t="shared" si="3"/>
        <v>2.61</v>
      </c>
    </row>
    <row r="12" spans="1:6" x14ac:dyDescent="0.2">
      <c r="A12" t="s">
        <v>0</v>
      </c>
      <c r="B12">
        <v>117</v>
      </c>
      <c r="C12" s="2">
        <f t="shared" si="0"/>
        <v>5.8500000000000005</v>
      </c>
      <c r="D12" s="2">
        <f t="shared" si="1"/>
        <v>17.55</v>
      </c>
      <c r="E12" s="2">
        <f t="shared" si="2"/>
        <v>23.400000000000002</v>
      </c>
      <c r="F12" s="2">
        <f t="shared" si="3"/>
        <v>3.51</v>
      </c>
    </row>
    <row r="13" spans="1:6" x14ac:dyDescent="0.2">
      <c r="A13" t="s">
        <v>3</v>
      </c>
      <c r="B13">
        <v>270</v>
      </c>
      <c r="C13" s="2">
        <f t="shared" si="0"/>
        <v>13.5</v>
      </c>
      <c r="D13" s="2">
        <f t="shared" si="1"/>
        <v>40.5</v>
      </c>
      <c r="E13" s="2">
        <f t="shared" si="2"/>
        <v>54</v>
      </c>
      <c r="F13" s="2">
        <f t="shared" si="3"/>
        <v>8.1</v>
      </c>
    </row>
    <row r="14" spans="1:6" x14ac:dyDescent="0.2">
      <c r="A14" t="s">
        <v>4</v>
      </c>
      <c r="B14">
        <v>266</v>
      </c>
      <c r="C14" s="2">
        <f t="shared" si="0"/>
        <v>13.3</v>
      </c>
      <c r="D14" s="2">
        <f t="shared" si="1"/>
        <v>39.9</v>
      </c>
      <c r="E14" s="2">
        <f t="shared" si="2"/>
        <v>53.2</v>
      </c>
      <c r="F14" s="2">
        <f t="shared" si="3"/>
        <v>7.9799999999999995</v>
      </c>
    </row>
    <row r="15" spans="1:6" x14ac:dyDescent="0.2">
      <c r="A15" t="s">
        <v>5</v>
      </c>
      <c r="B15">
        <v>261</v>
      </c>
      <c r="C15" s="2">
        <f t="shared" si="0"/>
        <v>13.05</v>
      </c>
      <c r="D15" s="2">
        <f t="shared" si="1"/>
        <v>39.15</v>
      </c>
      <c r="E15" s="2">
        <f t="shared" si="2"/>
        <v>52.2</v>
      </c>
      <c r="F15" s="2">
        <f t="shared" si="3"/>
        <v>7.83</v>
      </c>
    </row>
    <row r="16" spans="1:6" x14ac:dyDescent="0.2">
      <c r="A16" t="s">
        <v>24</v>
      </c>
      <c r="B16">
        <v>25</v>
      </c>
      <c r="C16" s="2">
        <f t="shared" si="0"/>
        <v>1.25</v>
      </c>
      <c r="D16" s="2">
        <f t="shared" si="1"/>
        <v>3.75</v>
      </c>
      <c r="E16" s="2">
        <f t="shared" si="2"/>
        <v>5</v>
      </c>
      <c r="F16" s="2">
        <f t="shared" si="3"/>
        <v>0.75</v>
      </c>
    </row>
    <row r="17" spans="1:6" x14ac:dyDescent="0.2">
      <c r="A17" t="s">
        <v>6</v>
      </c>
      <c r="B17">
        <v>269</v>
      </c>
      <c r="C17" s="2">
        <f t="shared" si="0"/>
        <v>13.450000000000001</v>
      </c>
      <c r="D17" s="2">
        <f t="shared" si="1"/>
        <v>40.35</v>
      </c>
      <c r="E17" s="2">
        <f t="shared" si="2"/>
        <v>53.800000000000004</v>
      </c>
      <c r="F17" s="2">
        <f t="shared" si="3"/>
        <v>8.07</v>
      </c>
    </row>
    <row r="18" spans="1:6" x14ac:dyDescent="0.2">
      <c r="A18" t="s">
        <v>7</v>
      </c>
      <c r="B18">
        <f>SUM(B3:B17)</f>
        <v>3307</v>
      </c>
      <c r="C18" s="2">
        <f t="shared" ref="C18:F18" si="4">SUM(C3:C17)</f>
        <v>194.15</v>
      </c>
      <c r="D18" s="2">
        <f t="shared" si="4"/>
        <v>553.65</v>
      </c>
      <c r="E18" s="2">
        <f t="shared" si="4"/>
        <v>747.8</v>
      </c>
      <c r="F18" s="2">
        <f t="shared" si="4"/>
        <v>107.85</v>
      </c>
    </row>
  </sheetData>
  <mergeCells count="1">
    <mergeCell ref="C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2022级</vt:lpstr>
      <vt:lpstr>2021级</vt:lpstr>
      <vt:lpstr>2020级</vt:lpstr>
      <vt:lpstr>2019级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zhangq</dc:creator>
  <cp:lastModifiedBy>zhangq</cp:lastModifiedBy>
  <dcterms:created xsi:type="dcterms:W3CDTF">2023-02-22T06:35:40Z</dcterms:created>
  <dcterms:modified xsi:type="dcterms:W3CDTF">2023-02-22T07:46:30Z</dcterms:modified>
</cp:coreProperties>
</file>